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steven.donegan\Desktop\CBAM 17th Feb\"/>
    </mc:Choice>
  </mc:AlternateContent>
  <xr:revisionPtr revIDLastSave="0" documentId="13_ncr:1_{451DD1CE-46AF-4489-BD72-758A9788ED85}" xr6:coauthVersionLast="47" xr6:coauthVersionMax="47" xr10:uidLastSave="{00000000-0000-0000-0000-000000000000}"/>
  <bookViews>
    <workbookView xWindow="-110" yWindow="-110" windowWidth="19420" windowHeight="10420" tabRatio="500" xr2:uid="{00000000-000D-0000-FFFF-FFFF00000000}"/>
  </bookViews>
  <sheets>
    <sheet name="User Guide" sheetId="1" r:id="rId1"/>
    <sheet name="Strategic Dashboard" sheetId="2" r:id="rId2"/>
    <sheet name="Product Calculator" sheetId="3" r:id="rId3"/>
    <sheet name="Phase-In Schedule" sheetId="4" r:id="rId4"/>
  </sheets>
  <definedNames>
    <definedName name="EU_Central">'Strategic Dashboard'!$D$9</definedName>
    <definedName name="EU_High">'Strategic Dashboard'!$D$10</definedName>
    <definedName name="EU_Low">'Strategic Dashboard'!$D$8</definedName>
    <definedName name="EU_PhaseIn">'Strategic Dashboard'!$C$4</definedName>
    <definedName name="FX_Rate">'Strategic Dashboard'!$E$3</definedName>
    <definedName name="Margin_Scenario">'Strategic Dashboard'!$G$11</definedName>
    <definedName name="Model_Year">'Strategic Dashboard'!$C$3</definedName>
    <definedName name="UK_Central">'Strategic Dashboard'!$H$9</definedName>
    <definedName name="UK_High">'Strategic Dashboard'!$H$10</definedName>
    <definedName name="UK_Low">'Strategic Dashboard'!$H$8</definedName>
    <definedName name="UK_PhaseIn">'Strategic Dashboard'!$E$4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O7" i="3" l="1"/>
  <c r="N7" i="3"/>
  <c r="M7" i="3"/>
  <c r="I7" i="3"/>
  <c r="H7" i="3"/>
  <c r="I6" i="3"/>
  <c r="H6" i="3"/>
  <c r="I5" i="3"/>
  <c r="H5" i="3"/>
  <c r="I4" i="3"/>
  <c r="H4" i="3"/>
  <c r="J4" i="3" s="1"/>
  <c r="I3" i="3"/>
  <c r="H3" i="3"/>
  <c r="I2" i="3"/>
  <c r="I8" i="3" s="1"/>
  <c r="H2" i="3"/>
  <c r="E4" i="2"/>
  <c r="C4" i="2"/>
  <c r="L7" i="3" l="1"/>
  <c r="K7" i="3"/>
  <c r="P7" i="3" s="1"/>
  <c r="J7" i="3"/>
  <c r="H8" i="3"/>
  <c r="O6" i="3"/>
  <c r="N6" i="3"/>
  <c r="L6" i="3"/>
  <c r="K6" i="3"/>
  <c r="P6" i="3" s="1"/>
  <c r="J6" i="3"/>
  <c r="J5" i="3"/>
  <c r="K5" i="3"/>
  <c r="P5" i="3" s="1"/>
  <c r="L5" i="3"/>
  <c r="N4" i="3"/>
  <c r="M4" i="3"/>
  <c r="O4" i="3"/>
  <c r="O3" i="3"/>
  <c r="N3" i="3"/>
  <c r="M3" i="3"/>
  <c r="O2" i="3"/>
  <c r="N2" i="3"/>
  <c r="N8" i="3" s="1"/>
  <c r="M2" i="3"/>
  <c r="M8" i="3" s="1"/>
  <c r="M5" i="3"/>
  <c r="N5" i="3"/>
  <c r="O5" i="3"/>
  <c r="M6" i="3"/>
  <c r="L4" i="3"/>
  <c r="L3" i="3"/>
  <c r="K3" i="3"/>
  <c r="P3" i="3" s="1"/>
  <c r="J3" i="3"/>
  <c r="L2" i="3"/>
  <c r="K2" i="3"/>
  <c r="J2" i="3"/>
  <c r="K4" i="3"/>
  <c r="P4" i="3" s="1"/>
  <c r="K8" i="3" l="1"/>
  <c r="P2" i="3"/>
  <c r="O8" i="3"/>
  <c r="L8" i="3"/>
  <c r="J8"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<sst xmlns="http://schemas.openxmlformats.org/spreadsheetml/2006/main" count="109" uniqueCount="102">
  <si>
    <t>CBAM COST MODELLER — USER GUIDE</t>
  </si>
  <si>
    <t>Purpose</t>
  </si>
  <si>
    <t>Critical Scope Difference: EU vs UK CBAM</t>
  </si>
  <si>
    <t>EU CBAM: Covers Direct Emissions for ALL sectors. Also covers Indirect Emissions (from electricity consumption) for cement, fertilisers, and hydrogen ONLY. For iron/steel and aluminium, EU CBAM charges on direct emissions only.
UK CBAM: Covers ONLY Direct Emissions for all sectors — electricity-related emissions are explicitly excluded until 2029 at the earliest. UK CBAM also excludes electricity as a covered sector entirely.
This distinction is critical for electricity-intensive products like aluminium, where indirect emissions can represent 60–80% of total carbon intensity. The tool applies this split automatically based on the CN code entered in Column B.</t>
  </si>
  <si>
    <t>Step 1: Set the Modelling Year and Price Scenarios</t>
  </si>
  <si>
    <t>Navigate to the 'Strategic Dashboard' tab. The top section contains four key inputs:</t>
  </si>
  <si>
    <t>• Year Selector (Cell C3): Choose the year you want to model (2026–2035). Phase-in factors update automatically from the 'Phase-In Schedule' tab.
• Exchange Rate (Cell E3): Set the £/€ conversion rate. Default is £1 = €1.17.
• EU / UK Price Scenario tables: Three scenarios each (Low / Central / High). Adjust the yellow cells to match your organisation's view of future carbon prices.
• Margin Scenario selector (Cell G11): Choose which price scenario feeds the cost increase % column.</t>
  </si>
  <si>
    <t>Step 2: Enter Your Product Data</t>
  </si>
  <si>
    <t>Switch to the 'Product Calculator' tab. For each product you import or export, complete the yellow input cells (Columns A–G):</t>
  </si>
  <si>
    <t>Column A : Product name and origin country
Column B : CN (Commodity) Code — use Tool 2: CN Code Look-Up to confirm
Column C : Forecast import volume in tonnes for the selected year
Column D : Your current material cost price per tonne (for margin impact calculation)
Column E : DIRECT carbon intensity (tCO₂ per tonne of product) — from your supplier or Tool 3 default values
Column F : INDIRECT carbon intensity (tCO₂ per tonne of product) — from your supplier or Tool 3 default values
Column G : Carbon price already paid in the country of origin (£ per tCO₂) — this is deducted from CBAM liability</t>
  </si>
  <si>
    <t>Step 3: Review Calculated Outputs</t>
  </si>
  <si>
    <t>The grey columns are calculated automatically:</t>
  </si>
  <si>
    <t>Columns H, I — Direct and Indirect Emissions (volume × respective intensity)
Columns J, K, L — EU CBAM Liability under Low / Central / High scenarios
  Formula: EU Emissions Basis × EU Phase-In Factor × MAX(0, EU Price − Origin Price)
  Where EU Emissions Basis = Direct + Indirect for cement, fertilisers, hydrogen, electricity;
  Direct only for iron/steel (CN 72xx–73xx) and aluminium (CN 76xx).
  The formula checks the CN code in Column B automatically.
Columns M, N, O — UK CBAM Liability under Low / Central / High scenarios
  Formula: Direct Emissions Only × UK Phase-In Factor × MAX(0, UK Price − Origin Price)
  Electricity (CN 2716) returns zero — UK CBAM excludes electricity as a sector.
Column P — EU cost increase as a % of your material cost (using the selected margin scenario)
  Products exceeding 15% cost increase are highlighted in red.</t>
  </si>
  <si>
    <t>Step 4: Interpret the Dashboard Charts</t>
  </si>
  <si>
    <t>Return to the 'Strategic Dashboard' to view three charts:
1. EU CBAM Liability by Product — clustered bars showing Low / Central / High per product
2. UK CBAM Liability by Product — same layout, direct emissions only
3. EU Margin Erosion Risk — % cost increase per product under the selected scenario
These update automatically when you change the year or price scenarios.</t>
  </si>
  <si>
    <t>Step 5: Model Future Years (The Phase-In Effect)</t>
  </si>
  <si>
    <t>The most important feature of this tool is the year selector. Change it on the Dashboard to see how liability escalates as free allowances are removed. For example:
Year 2027 → EU adjustment =   5.0%  |  UK adjustment = 11.1%
Year 2030 → EU adjustment = 48.5%  |  UK adjustment = 44.4%
Year 2034 → EU adjustment = 100%   |  UK adjustment = 88.9%
The 'Phase-In Schedule' tab shows the full trajectory with regulatory references.</t>
  </si>
  <si>
    <t>Adding More Products</t>
  </si>
  <si>
    <t>Insert new rows ABOVE the 'TOTAL PORTFOLIO EXPOSURE' row in the Product Calculator and copy formulas from an existing data row. Totals and charts update automatically.</t>
  </si>
  <si>
    <t>Key Assumptions &amp; Limitations</t>
  </si>
  <si>
    <t>• Price scenarios are illustrative — actual ETS prices fluctuate daily. Update yellow cells to reflect current market.
• EU free allowance phase-in follows Regulation (EU) 2023/956, Annex IV, as amended by Regulation (EU) 2025/2083.
• UK phase-in uses an indicative 9-year linear trajectory from 2027. Exact annual rates to be confirmed by HMRC.
• Carbon intensity figures should be verified with your suppliers. Sample data is illustrative only.
• EU indirect emissions apply to cement, fertilisers, hydrogen, and electricity only. For iron/steel and aluminium, the EU formula uses direct emissions only. This is determined automatically from the CN code in Column B.
• Origin price deduction assumes the same emission scope as CBAM charge.
• UK CBAM excludes electricity as a covered sector. Electricity sample data is included for EU modelling only.
• The Exchange Rate cell (E3) on the Dashboard is a reference aid for converting EU ETS prices from € to £. It is not wired into the calculation formulas — you must enter EU price scenarios in £ directly.
• For default carbon intensity values, refer to Tool 3 (Emissions Calculator) — 'Ref_Defaults' tab.</t>
  </si>
  <si>
    <t>Toolkit Cross-References</t>
  </si>
  <si>
    <t>• Tool 1: Decision Tree — check whether your product is in scope before modelling costs here.
• Tool 2: CN Code Look-Up — find the correct commodity code for Column B.
• Tool 3: Emissions Calculator — source default carbon intensity values for Columns E and F.
• Tool 4: Evidence Pack &amp; Checklist — document trail for each shipment modelled.
• Tool 5: Supplier Data Request — template to obtain actual intensity data from your suppliers.</t>
  </si>
  <si>
    <t>CBAM COST MODELLER — STRATEGIC DASHBOARD</t>
  </si>
  <si>
    <t>Modelling Year:</t>
  </si>
  <si>
    <t>Exchange Rate (£1 = €):</t>
  </si>
  <si>
    <t>EU Phase-In Factor:</t>
  </si>
  <si>
    <t>UK Phase-In Factor:</t>
  </si>
  <si>
    <t>EU ETS Price Scenarios (converted to £ using exchange rate)</t>
  </si>
  <si>
    <t>UK ETS Price Scenarios</t>
  </si>
  <si>
    <t>Scenario</t>
  </si>
  <si>
    <t>Assumption</t>
  </si>
  <si>
    <t>Price (£/tCO2)</t>
  </si>
  <si>
    <t>Low</t>
  </si>
  <si>
    <t>Conservative baseline</t>
  </si>
  <si>
    <t>Current trajectory</t>
  </si>
  <si>
    <t>Central</t>
  </si>
  <si>
    <t>Likely scenario (≈€82)</t>
  </si>
  <si>
    <t>Moderate recovery</t>
  </si>
  <si>
    <t>High</t>
  </si>
  <si>
    <t>Stress test (≈€123)</t>
  </si>
  <si>
    <t>Closer EU alignment</t>
  </si>
  <si>
    <t>Margin Scenario:</t>
  </si>
  <si>
    <t>STEP 2: Analyze Portfolio Risk</t>
  </si>
  <si>
    <t>Switch to the 'Product Calculator' tab to enter volumes and carbon intensities.</t>
  </si>
  <si>
    <t>Note: EU CBAM liability includes indirect emissions for cement, fertilisers, hydrogen, and electricity only. For iron/steel and aluminium, EU liability uses direct emissions only — matching the regulation. UK CBAM liability uses direct emissions only for all sectors and excludes electricity entirely.</t>
  </si>
  <si>
    <t>Product /
Category</t>
  </si>
  <si>
    <t>CN Code</t>
  </si>
  <si>
    <t>Volume
(Tonnes)</t>
  </si>
  <si>
    <t>Material Cost
(£/Tonne)</t>
  </si>
  <si>
    <t>DIRECT
Intensity
(tCO2/t)</t>
  </si>
  <si>
    <t>INDIRECT
Intensity
(tCO2/t)</t>
  </si>
  <si>
    <t>Origin Price
Paid
(£/tCO2)</t>
  </si>
  <si>
    <t>Direct
Emissions
(tCO2)</t>
  </si>
  <si>
    <t>Indirect
Emissions
(tCO2)</t>
  </si>
  <si>
    <t>EU Liability £
(LOW)</t>
  </si>
  <si>
    <t>EU Liability £
(CENTRAL)</t>
  </si>
  <si>
    <t>EU Liability £
(HIGH)</t>
  </si>
  <si>
    <t>UK Liability £
(LOW)</t>
  </si>
  <si>
    <t>UK Liability £
(CENTRAL)</t>
  </si>
  <si>
    <t>UK Liability £
(HIGH)</t>
  </si>
  <si>
    <t>EU Cost
Increase %
(Selected)</t>
  </si>
  <si>
    <t>Steel Coils (China)</t>
  </si>
  <si>
    <t>7208</t>
  </si>
  <si>
    <t>Aluminium Extrusions (India)</t>
  </si>
  <si>
    <t>7604</t>
  </si>
  <si>
    <t>Cement (Turkey)</t>
  </si>
  <si>
    <t>2523</t>
  </si>
  <si>
    <t>Fertiliser — Urea (Egypt)</t>
  </si>
  <si>
    <t>3102</t>
  </si>
  <si>
    <t>Hydrogen (Norway)</t>
  </si>
  <si>
    <t>2804</t>
  </si>
  <si>
    <t>Electricity (GB via interconnector)</t>
  </si>
  <si>
    <t>2716</t>
  </si>
  <si>
    <t>TOTAL PORTFOLIO EXPOSURE</t>
  </si>
  <si>
    <t>Notes:</t>
  </si>
  <si>
    <t>• Blue text = user inputs (yellow cells). Black text = formulas (grey cells). Adjust yellow cells only.</t>
  </si>
  <si>
    <t>• EU liability includes Direct + Indirect emissions for cement, fertilisers, hydrogen, and electricity. For iron/steel (CN 72xx–73xx) and aluminium (CN 76xx), EU liability uses Direct emissions only — matching the regulation.</t>
  </si>
  <si>
    <t>• UK liability uses Direct emissions only for all sectors (indirect excluded until 2029). UK CBAM excludes electricity as a sector entirely — electricity rows return zero UK liability.</t>
  </si>
  <si>
    <t>• Phase-in factor adjusts liability for free allowances — see 'Phase-In Schedule' tab. Change year on Dashboard to model different years.</t>
  </si>
  <si>
    <t>• For default carbon intensities, refer to Tool 3 (Emissions Calculator) Ref_Defaults tab.</t>
  </si>
  <si>
    <t>• Origin Price deduction assumes price covers same emission scope as CBAM charge.</t>
  </si>
  <si>
    <t>CBAM FREE ALLOWANCE PHASE-IN SCHEDULE</t>
  </si>
  <si>
    <t>Year</t>
  </si>
  <si>
    <t>EU CBAM
Adjustment %</t>
  </si>
  <si>
    <t>UK CBAM
Adjustment %</t>
  </si>
  <si>
    <t>EU Free
Allowance %</t>
  </si>
  <si>
    <t>Source / Notes</t>
  </si>
  <si>
    <t>EU definitive regime starts. UK CBAM not yet in force.</t>
  </si>
  <si>
    <t>UK CBAM starts 1 Jan 2027. UK indirect emissions excluded.</t>
  </si>
  <si>
    <t>EU scope extension proposal expected.</t>
  </si>
  <si>
    <t>UK indirect emissions may be included from this year.</t>
  </si>
  <si>
    <t>EU free allowances drop below 50%.</t>
  </si>
  <si>
    <t>EU CBAM reaches 100% — full carbon cost on imports.</t>
  </si>
  <si>
    <t>UK CBAM reaches 100% (indicative).</t>
  </si>
  <si>
    <t>Sources:</t>
  </si>
  <si>
    <t>EU: Regulation (EU) 2023/956, Annex IV as amended by Regulation (EU) 2025/2083</t>
  </si>
  <si>
    <t>UK: HM Government CBAM Design (Oct 2024) — 9-year linear phase-in from 2027. Exact annual rates TBC.</t>
  </si>
  <si>
    <t>CBAM Adjustment % = proportion of emissions that attract CBAM certificates/levy (i.e., 100% minus free allowances).</t>
  </si>
  <si>
    <t xml:space="preserve">This tool forecasts your organisation's financial exposure to both the EU and UK Carbon Border Adjustment Mechanisms. Unlike a simple price × emissions calculation, it incorporates the free allowance phase-in schedule, meaning liability figures reflect the actual percentage of emissions that attract CBAM charges in the selected year. You can model any year from 2026 to 2035 to see how costs escalate as free allowances are removed.  </t>
  </si>
  <si>
    <t>Disclaimer</t>
  </si>
  <si>
    <t>This tool is provided for indicative planning purposes only. Output figures are estimates based on user inputs and illustrative assumptions - they do not constitute a liability calculation for regulatory compliance. Organisations must independently verify their CBAM obligations using official published rates, verified emissions data, and where appropriate, professional tax or customs advice.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</si>
</sst>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17" x14ac:knownFonts="1">
    <font>
      <sz val="11"/>
      <color theme="1"/>
      <name val="Calibri"/>
      <family val="2"/>
      <charset val="1"/>
    </font>
    <font>
      <b/>
      <sz val="14"/>
      <color rgb="FF203764"/>
      <name val="Calibri"/>
      <charset val="1"/>
    </font>
    <font>
      <b/>
      <sz val="12"/>
      <color rgb="FF203764"/>
      <name val="Calibri"/>
      <charset val="1"/>
    </font>
    <font>
      <sz val="11"/>
      <name val="Calibri"/>
      <charset val="1"/>
    </font>
    <font>
      <sz val="11"/>
      <color rgb="FFC00000"/>
      <name val="Calibri"/>
      <charset val="1"/>
    </font>
    <font>
      <b/>
      <sz val="14"/>
      <color rgb="FF002060"/>
      <name val="Arial"/>
      <charset val="1"/>
    </font>
    <font>
      <b/>
      <sz val="10"/>
      <color rgb="FF002060"/>
      <name val="Arial"/>
      <charset val="1"/>
    </font>
    <font>
      <b/>
      <sz val="12"/>
      <color rgb="FF0000FF"/>
      <name val="Arial"/>
      <charset val="1"/>
    </font>
    <font>
      <i/>
      <sz val="9"/>
      <color rgb="FF666666"/>
      <name val="Arial"/>
      <charset val="1"/>
    </font>
    <font>
      <b/>
      <sz val="10"/>
      <name val="Arial"/>
      <charset val="1"/>
    </font>
    <font>
      <b/>
      <sz val="10"/>
      <color rgb="FFFFFFFF"/>
      <name val="Arial"/>
      <charset val="1"/>
    </font>
    <font>
      <b/>
      <sz val="9"/>
      <color rgb="FFFFFFFF"/>
      <name val="Arial"/>
      <charset val="1"/>
    </font>
    <font>
      <sz val="10"/>
      <color rgb="FF000000"/>
      <name val="Arial"/>
      <charset val="1"/>
    </font>
    <font>
      <sz val="10"/>
      <color rgb="FF0000FF"/>
      <name val="Arial"/>
      <charset val="1"/>
    </font>
    <font>
      <b/>
      <sz val="11"/>
      <color rgb="FF0000FF"/>
      <name val="Arial"/>
      <charset val="1"/>
    </font>
    <font>
      <b/>
      <sz val="9"/>
      <name val="Arial"/>
      <charset val="1"/>
    </font>
    <font>
      <b/>
      <sz val="14"/>
      <color rgb="FFFFFFFF"/>
      <name val="Arial"/>
      <charset val="1"/>
    </font>
  </fonts>
  <fills count="11">
    <fill>
      <patternFill patternType="none"/>
    </fill>
    <fill>
      <patternFill patternType="gray125"/>
    </fill>
    <fill>
      <patternFill patternType="solid">
        <fgColor rgb="FFFCE4D6"/>
        <bgColor rgb="FFFCE4EC"/>
      </patternFill>
    </fill>
    <fill>
      <patternFill patternType="solid">
        <fgColor rgb="FFFFF2CC"/>
        <bgColor rgb="FFFCE4D6"/>
      </patternFill>
    </fill>
    <fill>
      <patternFill patternType="solid">
        <fgColor rgb="FFF2F2F2"/>
        <bgColor rgb="FFF9F9F9"/>
      </patternFill>
    </fill>
    <fill>
      <patternFill patternType="solid">
        <fgColor rgb="FFD6E4F0"/>
        <bgColor rgb="FFE0E0E0"/>
      </patternFill>
    </fill>
    <fill>
      <patternFill patternType="solid">
        <fgColor rgb="FFFFFF00"/>
        <bgColor rgb="FFFFFF00"/>
      </patternFill>
    </fill>
    <fill>
      <patternFill patternType="solid">
        <fgColor rgb="FF1F4E79"/>
        <bgColor rgb="FF203764"/>
      </patternFill>
    </fill>
    <fill>
      <patternFill patternType="solid">
        <fgColor rgb="FF2E7D32"/>
        <bgColor rgb="FF008000"/>
      </patternFill>
    </fill>
    <fill>
      <patternFill patternType="solid">
        <fgColor rgb="FF203764"/>
        <bgColor rgb="FF1F4E79"/>
      </patternFill>
    </fill>
    <fill>
      <patternFill patternType="solid">
        <fgColor rgb="FF002060"/>
        <bgColor rgb="FF203764"/>
      </patternFill>
    </fill>
  </fills>
  <borders count="2">
    <border>
      <left/>
      <right/>
      <top/>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42">
    <xf numFmtId="0" fontId="0" fillId="0" borderId="0" xfId="0"/>
    <xf numFmtId="0" fontId="10" fillId="8"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 fillId="0" borderId="0" xfId="0" applyFont="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4" fillId="2" borderId="0" xfId="0" applyFont="1" applyFill="1" applyAlignment="1">
      <alignment vertical="top" wrapText="1"/>
    </xf>
    <xf numFmtId="0" fontId="3" fillId="3" borderId="0" xfId="0" applyFont="1" applyFill="1" applyAlignment="1">
      <alignment vertical="top" wrapText="1"/>
    </xf>
    <xf numFmtId="0" fontId="3" fillId="4" borderId="0" xfId="0" applyFont="1" applyFill="1" applyAlignment="1">
      <alignment vertical="top" wrapText="1"/>
    </xf>
    <xf numFmtId="0" fontId="3" fillId="5" borderId="0" xfId="0" applyFont="1" applyFill="1" applyAlignment="1">
      <alignment vertical="top" wrapText="1"/>
    </xf>
    <xf numFmtId="0" fontId="6" fillId="0" borderId="0" xfId="0" applyFont="1"/>
    <xf numFmtId="1" fontId="7" fillId="6" borderId="1" xfId="0" applyNumberFormat="1" applyFont="1" applyFill="1" applyBorder="1" applyAlignment="1">
      <alignment horizontal="center" vertical="center" wrapText="1"/>
    </xf>
    <xf numFmtId="2" fontId="7" fillId="6" borderId="1" xfId="0" applyNumberFormat="1" applyFont="1" applyFill="1" applyBorder="1" applyAlignment="1">
      <alignment horizontal="center" vertical="center" wrapText="1"/>
    </xf>
    <xf numFmtId="0" fontId="8" fillId="0" borderId="0" xfId="0" applyFont="1"/>
    <xf numFmtId="164" fontId="9" fillId="0" borderId="0" xfId="0" applyNumberFormat="1" applyFont="1" applyAlignment="1">
      <alignment horizontal="center" vertical="center" wrapText="1"/>
    </xf>
    <xf numFmtId="0" fontId="11" fillId="7"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2" fillId="0" borderId="1" xfId="0" applyFont="1" applyBorder="1" applyAlignment="1">
      <alignment horizontal="center" vertical="center" wrapText="1"/>
    </xf>
    <xf numFmtId="165" fontId="13" fillId="3" borderId="1" xfId="0" applyNumberFormat="1"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49" fontId="13" fillId="3" borderId="1" xfId="0" applyNumberFormat="1" applyFont="1" applyFill="1" applyBorder="1" applyAlignment="1">
      <alignment horizontal="center" vertical="center" wrapText="1"/>
    </xf>
    <xf numFmtId="3" fontId="13" fillId="3" borderId="1" xfId="0" applyNumberFormat="1" applyFont="1" applyFill="1" applyBorder="1"/>
    <xf numFmtId="165" fontId="13" fillId="3" borderId="1" xfId="0" applyNumberFormat="1" applyFont="1" applyFill="1" applyBorder="1"/>
    <xf numFmtId="2" fontId="13" fillId="3" borderId="1" xfId="0" applyNumberFormat="1" applyFont="1" applyFill="1" applyBorder="1"/>
    <xf numFmtId="3" fontId="12" fillId="4" borderId="1" xfId="0" applyNumberFormat="1" applyFont="1" applyFill="1" applyBorder="1"/>
    <xf numFmtId="165" fontId="12" fillId="4" borderId="1" xfId="0" applyNumberFormat="1" applyFont="1" applyFill="1" applyBorder="1"/>
    <xf numFmtId="164" fontId="12" fillId="4" borderId="1" xfId="0" applyNumberFormat="1" applyFont="1" applyFill="1" applyBorder="1"/>
    <xf numFmtId="0" fontId="10" fillId="9" borderId="1" xfId="0" applyFont="1" applyFill="1" applyBorder="1"/>
    <xf numFmtId="0" fontId="0" fillId="9" borderId="1" xfId="0" applyFill="1" applyBorder="1"/>
    <xf numFmtId="3" fontId="9" fillId="4" borderId="1" xfId="0" applyNumberFormat="1" applyFont="1" applyFill="1" applyBorder="1"/>
    <xf numFmtId="165" fontId="9" fillId="4" borderId="1" xfId="0" applyNumberFormat="1" applyFont="1" applyFill="1" applyBorder="1"/>
    <xf numFmtId="0" fontId="15" fillId="0" borderId="0" xfId="0" applyFont="1"/>
    <xf numFmtId="1" fontId="9"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0" fontId="8" fillId="0" borderId="1" xfId="0" applyFont="1" applyBorder="1"/>
    <xf numFmtId="0" fontId="5" fillId="0" borderId="0" xfId="0" applyFont="1"/>
    <xf numFmtId="0" fontId="10" fillId="7"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6" fillId="10" borderId="0" xfId="0" applyFont="1" applyFill="1" applyAlignment="1">
      <alignment horizontal="center" vertical="center" wrapText="1"/>
    </xf>
  </cellXfs>
  <cellStyles count="1">
    <cellStyle name="Normal" xfId="0" builtinId="0"/>
  </cellStyles>
  <dxfs count="1">
    <dxf>
      <fill>
        <patternFill>
          <bgColor rgb="FFFCE4EC"/>
        </patternFill>
      </fill>
    </dxf>
  </dxfs>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4F81BD"/>
      <rgbColor rgb="FFBFBFBF"/>
      <rgbColor rgb="FF808080"/>
      <rgbColor rgb="FF9999FF"/>
      <rgbColor rgb="FFC0504D"/>
      <rgbColor rgb="FFFFF2CC"/>
      <rgbColor rgb="FFD6E4F0"/>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F2F2F2"/>
      <rgbColor rgb="FFE0E0E0"/>
      <rgbColor rgb="FFF9F9F9"/>
      <rgbColor rgb="FFFCE4EC"/>
      <rgbColor rgb="FFFF99CC"/>
      <rgbColor rgb="FFCC99FF"/>
      <rgbColor rgb="FFFCE4D6"/>
      <rgbColor rgb="FF4472C4"/>
      <rgbColor rgb="FF33CCCC"/>
      <rgbColor rgb="FF9BBB59"/>
      <rgbColor rgb="FFFFCC00"/>
      <rgbColor rgb="FFFF9900"/>
      <rgbColor rgb="FFFF6600"/>
      <rgbColor rgb="FF666666"/>
      <rgbColor rgb="FF878787"/>
      <rgbColor rgb="FF002060"/>
      <rgbColor rgb="FF2E7D32"/>
      <rgbColor rgb="FF003300"/>
      <rgbColor rgb="FF333300"/>
      <rgbColor rgb="FF993300"/>
      <rgbColor rgb="FF993366"/>
      <rgbColor rgb="FF1F4E79"/>
      <rgbColor rgb="FF203764"/>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rot="0"/>
          <a:lstStyle/>
          <a:p>
            <a:pPr>
              <a:defRPr sz="1800" b="1" strike="noStrike" spc="-1">
                <a:solidFill>
                  <a:srgbClr val="000000"/>
                </a:solidFill>
                <a:latin typeface="Calibri"/>
              </a:defRPr>
            </a:pPr>
            <a:r>
              <a:rPr lang="en-GB" sz="1800" b="1" strike="noStrike" spc="-1">
                <a:solidFill>
                  <a:srgbClr val="000000"/>
                </a:solidFill>
                <a:latin typeface="Calibri"/>
              </a:rPr>
              <a:t>EU CBAM Liability by Product</a:t>
            </a:r>
          </a:p>
        </c:rich>
      </c:tx>
      <c:overlay val="0"/>
      <c:spPr>
        <a:noFill/>
        <a:ln w="0">
          <a:noFill/>
        </a:ln>
      </c:spPr>
    </c:title>
    <c:autoTitleDeleted val="0"/>
    <c:plotArea>
      <c:layout/>
      <c:barChart>
        <c:barDir val="col"/>
        <c:grouping val="clustered"/>
        <c:varyColors val="0"/>
        <c:ser>
          <c:idx val="0"/>
          <c:order val="0"/>
          <c:tx>
            <c:strRef>
              <c:f>'Product Calculator'!$J$1</c:f>
              <c:strCache>
                <c:ptCount val="1"/>
                <c:pt idx="0">
                  <c:v>EU Liability £
(LOW)</c:v>
                </c:pt>
              </c:strCache>
            </c:strRef>
          </c:tx>
          <c:spPr>
            <a:solidFill>
              <a:srgbClr val="4F81BD"/>
            </a:solidFill>
            <a:ln w="9360">
              <a:solidFill>
                <a:srgbClr val="F9F9F9"/>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'Product Calculator'!$A$2:$A$7</c:f>
              <c:strCache>
                <c:ptCount val="6"/>
                <c:pt idx="0">
                  <c:v>Steel Coils (China)</c:v>
                </c:pt>
                <c:pt idx="1">
                  <c:v>Aluminium Extrusions (India)</c:v>
                </c:pt>
                <c:pt idx="2">
                  <c:v>Cement (Turkey)</c:v>
                </c:pt>
                <c:pt idx="3">
                  <c:v>Fertiliser — Urea (Egypt)</c:v>
                </c:pt>
                <c:pt idx="4">
                  <c:v>Hydrogen (Norway)</c:v>
                </c:pt>
                <c:pt idx="5">
                  <c:v>Electricity (GB via interconnector)</c:v>
                </c:pt>
              </c:strCache>
            </c:strRef>
          </c:cat>
          <c:val>
            <c:numRef>
              <c:f>'Product Calculator'!$J$2:$J$7</c:f>
              <c:numCache>
                <c:formatCode>\£#,##0</c:formatCode>
                <c:ptCount val="6"/>
                <c:pt idx="0">
                  <c:v>5850</c:v>
                </c:pt>
                <c:pt idx="1">
                  <c:v>3500</c:v>
                </c:pt>
                <c:pt idx="2">
                  <c:v>15750</c:v>
                </c:pt>
                <c:pt idx="3">
                  <c:v>2625</c:v>
                </c:pt>
                <c:pt idx="4">
                  <c:v>450</c:v>
                </c:pt>
                <c:pt idx="5">
                  <c:v>6125</c:v>
                </c:pt>
              </c:numCache>
            </c:numRef>
          </c:val>
          <c:extLst>
            <c:ext xmlns:c16="http://schemas.microsoft.com/office/drawing/2014/chart" uri="{C3380CC4-5D6E-409C-BE32-E72D297353CC}">
              <c16:uniqueId val="{00000000-29AD-604D-8170-383598E6F4F1}"/>
            </c:ext>
          </c:extLst>
        </c:ser>
        <c:ser>
          <c:idx val="1"/>
          <c:order val="1"/>
          <c:tx>
            <c:strRef>
              <c:f>'Product Calculator'!$K$1</c:f>
              <c:strCache>
                <c:ptCount val="1"/>
                <c:pt idx="0">
                  <c:v>EU Liability £
(CENTRAL)</c:v>
                </c:pt>
              </c:strCache>
            </c:strRef>
          </c:tx>
          <c:spPr>
            <a:solidFill>
              <a:srgbClr val="C0504D"/>
            </a:solidFill>
            <a:ln w="9360">
              <a:solidFill>
                <a:srgbClr val="F9F9F9"/>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'Product Calculator'!$A$2:$A$7</c:f>
              <c:strCache>
                <c:ptCount val="6"/>
                <c:pt idx="0">
                  <c:v>Steel Coils (China)</c:v>
                </c:pt>
                <c:pt idx="1">
                  <c:v>Aluminium Extrusions (India)</c:v>
                </c:pt>
                <c:pt idx="2">
                  <c:v>Cement (Turkey)</c:v>
                </c:pt>
                <c:pt idx="3">
                  <c:v>Fertiliser — Urea (Egypt)</c:v>
                </c:pt>
                <c:pt idx="4">
                  <c:v>Hydrogen (Norway)</c:v>
                </c:pt>
                <c:pt idx="5">
                  <c:v>Electricity (GB via interconnector)</c:v>
                </c:pt>
              </c:strCache>
            </c:strRef>
          </c:cat>
          <c:val>
            <c:numRef>
              <c:f>'Product Calculator'!$K$2:$K$7</c:f>
              <c:numCache>
                <c:formatCode>\£#,##0</c:formatCode>
                <c:ptCount val="6"/>
                <c:pt idx="0">
                  <c:v>7200</c:v>
                </c:pt>
                <c:pt idx="1">
                  <c:v>4250</c:v>
                </c:pt>
                <c:pt idx="2">
                  <c:v>19125</c:v>
                </c:pt>
                <c:pt idx="3">
                  <c:v>3187.5</c:v>
                </c:pt>
                <c:pt idx="4">
                  <c:v>787.5</c:v>
                </c:pt>
                <c:pt idx="5">
                  <c:v>8750</c:v>
                </c:pt>
              </c:numCache>
            </c:numRef>
          </c:val>
          <c:extLst>
            <c:ext xmlns:c16="http://schemas.microsoft.com/office/drawing/2014/chart" uri="{C3380CC4-5D6E-409C-BE32-E72D297353CC}">
              <c16:uniqueId val="{00000001-29AD-604D-8170-383598E6F4F1}"/>
            </c:ext>
          </c:extLst>
        </c:ser>
        <c:ser>
          <c:idx val="2"/>
          <c:order val="2"/>
          <c:tx>
            <c:strRef>
              <c:f>'Product Calculator'!$L$1</c:f>
              <c:strCache>
                <c:ptCount val="1"/>
                <c:pt idx="0">
                  <c:v>EU Liability £
(HIGH)</c:v>
                </c:pt>
              </c:strCache>
            </c:strRef>
          </c:tx>
          <c:spPr>
            <a:solidFill>
              <a:srgbClr val="9BBB59"/>
            </a:solidFill>
            <a:ln w="9360">
              <a:solidFill>
                <a:srgbClr val="F9F9F9"/>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'Product Calculator'!$A$2:$A$7</c:f>
              <c:strCache>
                <c:ptCount val="6"/>
                <c:pt idx="0">
                  <c:v>Steel Coils (China)</c:v>
                </c:pt>
                <c:pt idx="1">
                  <c:v>Aluminium Extrusions (India)</c:v>
                </c:pt>
                <c:pt idx="2">
                  <c:v>Cement (Turkey)</c:v>
                </c:pt>
                <c:pt idx="3">
                  <c:v>Fertiliser — Urea (Egypt)</c:v>
                </c:pt>
                <c:pt idx="4">
                  <c:v>Hydrogen (Norway)</c:v>
                </c:pt>
                <c:pt idx="5">
                  <c:v>Electricity (GB via interconnector)</c:v>
                </c:pt>
              </c:strCache>
            </c:strRef>
          </c:cat>
          <c:val>
            <c:numRef>
              <c:f>'Product Calculator'!$L$2:$L$7</c:f>
              <c:numCache>
                <c:formatCode>\£#,##0</c:formatCode>
                <c:ptCount val="6"/>
                <c:pt idx="0">
                  <c:v>9000</c:v>
                </c:pt>
                <c:pt idx="1">
                  <c:v>5250</c:v>
                </c:pt>
                <c:pt idx="2">
                  <c:v>23625</c:v>
                </c:pt>
                <c:pt idx="3">
                  <c:v>3937.5</c:v>
                </c:pt>
                <c:pt idx="4">
                  <c:v>1237.5</c:v>
                </c:pt>
                <c:pt idx="5">
                  <c:v>12250</c:v>
                </c:pt>
              </c:numCache>
            </c:numRef>
          </c:val>
          <c:extLst>
            <c:ext xmlns:c16="http://schemas.microsoft.com/office/drawing/2014/chart" uri="{C3380CC4-5D6E-409C-BE32-E72D297353CC}">
              <c16:uniqueId val="{00000002-29AD-604D-8170-383598E6F4F1}"/>
            </c:ext>
          </c:extLst>
        </c:ser>
        <c:dLbls>
          <c:showLegendKey val="0"/>
          <c:showVal val="0"/>
          <c:showCatName val="0"/>
          <c:showSerName val="0"/>
          <c:showPercent val="0"/>
          <c:showBubbleSize val="0"/>
        </c:dLbls>
        <c:gapWidth val="150"/>
        <c:axId val="66519500"/>
        <c:axId val="66660458"/>
      </c:barChart>
      <c:catAx>
        <c:axId val="66519500"/>
        <c:scaling>
          <c:orientation val="minMax"/>
        </c:scaling>
        <c:delete val="0"/>
        <c:axPos val="b"/>
        <c:numFmt formatCode="General" sourceLinked="0"/>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66660458"/>
        <c:crosses val="autoZero"/>
        <c:auto val="1"/>
        <c:lblAlgn val="ctr"/>
        <c:lblOffset val="100"/>
        <c:noMultiLvlLbl val="0"/>
      </c:catAx>
      <c:valAx>
        <c:axId val="66660458"/>
        <c:scaling>
          <c:orientation val="minMax"/>
        </c:scaling>
        <c:delete val="0"/>
        <c:axPos val="l"/>
        <c:majorGridlines>
          <c:spPr>
            <a:ln w="9360">
              <a:solidFill>
                <a:srgbClr val="878787"/>
              </a:solidFill>
              <a:round/>
            </a:ln>
          </c:spPr>
        </c:majorGridlines>
        <c:title>
          <c:tx>
            <c:rich>
              <a:bodyPr rot="-5400000"/>
              <a:lstStyle/>
              <a:p>
                <a:pPr>
                  <a:defRPr sz="1000" b="1" strike="noStrike" spc="-1">
                    <a:solidFill>
                      <a:srgbClr val="000000"/>
                    </a:solidFill>
                    <a:latin typeface="Calibri"/>
                  </a:defRPr>
                </a:pPr>
                <a:r>
                  <a:rPr lang="en-GB" sz="1000" b="1" strike="noStrike" spc="-1">
                    <a:solidFill>
                      <a:srgbClr val="000000"/>
                    </a:solidFill>
                    <a:latin typeface="Calibri"/>
                  </a:rPr>
                  <a:t>Liability (£)</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66519500"/>
        <c:crosses val="autoZero"/>
        <c:crossBetween val="between"/>
      </c:valAx>
      <c:spPr>
        <a:noFill/>
        <a:ln w="0">
          <a:noFill/>
        </a:ln>
      </c:spPr>
    </c:plotArea>
    <c:legend>
      <c:legendPos val="r"/>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rot="0"/>
          <a:lstStyle/>
          <a:p>
            <a:pPr>
              <a:defRPr sz="1800" b="1" strike="noStrike" spc="-1">
                <a:solidFill>
                  <a:srgbClr val="000000"/>
                </a:solidFill>
                <a:latin typeface="Calibri"/>
              </a:defRPr>
            </a:pPr>
            <a:r>
              <a:rPr lang="en-GB" sz="1800" b="1" strike="noStrike" spc="-1">
                <a:solidFill>
                  <a:srgbClr val="000000"/>
                </a:solidFill>
                <a:latin typeface="Calibri"/>
              </a:rPr>
              <a:t>UK CBAM Liability by Product</a:t>
            </a:r>
          </a:p>
        </c:rich>
      </c:tx>
      <c:overlay val="0"/>
      <c:spPr>
        <a:noFill/>
        <a:ln w="0">
          <a:noFill/>
        </a:ln>
      </c:spPr>
    </c:title>
    <c:autoTitleDeleted val="0"/>
    <c:plotArea>
      <c:layout/>
      <c:barChart>
        <c:barDir val="col"/>
        <c:grouping val="clustered"/>
        <c:varyColors val="0"/>
        <c:ser>
          <c:idx val="0"/>
          <c:order val="0"/>
          <c:tx>
            <c:strRef>
              <c:f>'Product Calculator'!$M$1</c:f>
              <c:strCache>
                <c:ptCount val="1"/>
                <c:pt idx="0">
                  <c:v>UK Liability £
(LOW)</c:v>
                </c:pt>
              </c:strCache>
            </c:strRef>
          </c:tx>
          <c:spPr>
            <a:solidFill>
              <a:srgbClr val="4F81BD"/>
            </a:solidFill>
            <a:ln w="9360">
              <a:solidFill>
                <a:srgbClr val="F9F9F9"/>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'Product Calculator'!$A$2:$A$7</c:f>
              <c:strCache>
                <c:ptCount val="6"/>
                <c:pt idx="0">
                  <c:v>Steel Coils (China)</c:v>
                </c:pt>
                <c:pt idx="1">
                  <c:v>Aluminium Extrusions (India)</c:v>
                </c:pt>
                <c:pt idx="2">
                  <c:v>Cement (Turkey)</c:v>
                </c:pt>
                <c:pt idx="3">
                  <c:v>Fertiliser — Urea (Egypt)</c:v>
                </c:pt>
                <c:pt idx="4">
                  <c:v>Hydrogen (Norway)</c:v>
                </c:pt>
                <c:pt idx="5">
                  <c:v>Electricity (GB via interconnector)</c:v>
                </c:pt>
              </c:strCache>
            </c:strRef>
          </c:cat>
          <c:val>
            <c:numRef>
              <c:f>'Product Calculator'!$M$2:$M$7</c:f>
              <c:numCache>
                <c:formatCode>\£#,##0</c:formatCode>
                <c:ptCount val="6"/>
                <c:pt idx="0">
                  <c:v>7992</c:v>
                </c:pt>
                <c:pt idx="1">
                  <c:v>4995</c:v>
                </c:pt>
                <c:pt idx="2">
                  <c:v>21228.75</c:v>
                </c:pt>
                <c:pt idx="3">
                  <c:v>3446.55</c:v>
                </c:pt>
                <c:pt idx="4">
                  <c:v>0</c:v>
                </c:pt>
                <c:pt idx="5">
                  <c:v>0</c:v>
                </c:pt>
              </c:numCache>
            </c:numRef>
          </c:val>
          <c:extLst>
            <c:ext xmlns:c16="http://schemas.microsoft.com/office/drawing/2014/chart" uri="{C3380CC4-5D6E-409C-BE32-E72D297353CC}">
              <c16:uniqueId val="{00000000-26A6-C249-92C7-3D8956B43468}"/>
            </c:ext>
          </c:extLst>
        </c:ser>
        <c:ser>
          <c:idx val="1"/>
          <c:order val="1"/>
          <c:tx>
            <c:strRef>
              <c:f>'Product Calculator'!$N$1</c:f>
              <c:strCache>
                <c:ptCount val="1"/>
                <c:pt idx="0">
                  <c:v>UK Liability £
(CENTRAL)</c:v>
                </c:pt>
              </c:strCache>
            </c:strRef>
          </c:tx>
          <c:spPr>
            <a:solidFill>
              <a:srgbClr val="C0504D"/>
            </a:solidFill>
            <a:ln w="9360">
              <a:solidFill>
                <a:srgbClr val="F9F9F9"/>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'Product Calculator'!$A$2:$A$7</c:f>
              <c:strCache>
                <c:ptCount val="6"/>
                <c:pt idx="0">
                  <c:v>Steel Coils (China)</c:v>
                </c:pt>
                <c:pt idx="1">
                  <c:v>Aluminium Extrusions (India)</c:v>
                </c:pt>
                <c:pt idx="2">
                  <c:v>Cement (Turkey)</c:v>
                </c:pt>
                <c:pt idx="3">
                  <c:v>Fertiliser — Urea (Egypt)</c:v>
                </c:pt>
                <c:pt idx="4">
                  <c:v>Hydrogen (Norway)</c:v>
                </c:pt>
                <c:pt idx="5">
                  <c:v>Electricity (GB via interconnector)</c:v>
                </c:pt>
              </c:strCache>
            </c:strRef>
          </c:cat>
          <c:val>
            <c:numRef>
              <c:f>'Product Calculator'!$N$2:$N$7</c:f>
              <c:numCache>
                <c:formatCode>\£#,##0</c:formatCode>
                <c:ptCount val="6"/>
                <c:pt idx="0">
                  <c:v>9990</c:v>
                </c:pt>
                <c:pt idx="1">
                  <c:v>6105</c:v>
                </c:pt>
                <c:pt idx="2">
                  <c:v>25946.25</c:v>
                </c:pt>
                <c:pt idx="3">
                  <c:v>4212.45</c:v>
                </c:pt>
                <c:pt idx="4">
                  <c:v>138.75</c:v>
                </c:pt>
                <c:pt idx="5">
                  <c:v>0</c:v>
                </c:pt>
              </c:numCache>
            </c:numRef>
          </c:val>
          <c:extLst>
            <c:ext xmlns:c16="http://schemas.microsoft.com/office/drawing/2014/chart" uri="{C3380CC4-5D6E-409C-BE32-E72D297353CC}">
              <c16:uniqueId val="{00000001-26A6-C249-92C7-3D8956B43468}"/>
            </c:ext>
          </c:extLst>
        </c:ser>
        <c:ser>
          <c:idx val="2"/>
          <c:order val="2"/>
          <c:tx>
            <c:strRef>
              <c:f>'Product Calculator'!$O$1</c:f>
              <c:strCache>
                <c:ptCount val="1"/>
                <c:pt idx="0">
                  <c:v>UK Liability £
(HIGH)</c:v>
                </c:pt>
              </c:strCache>
            </c:strRef>
          </c:tx>
          <c:spPr>
            <a:solidFill>
              <a:srgbClr val="9BBB59"/>
            </a:solidFill>
            <a:ln w="9360">
              <a:solidFill>
                <a:srgbClr val="F9F9F9"/>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'Product Calculator'!$A$2:$A$7</c:f>
              <c:strCache>
                <c:ptCount val="6"/>
                <c:pt idx="0">
                  <c:v>Steel Coils (China)</c:v>
                </c:pt>
                <c:pt idx="1">
                  <c:v>Aluminium Extrusions (India)</c:v>
                </c:pt>
                <c:pt idx="2">
                  <c:v>Cement (Turkey)</c:v>
                </c:pt>
                <c:pt idx="3">
                  <c:v>Fertiliser — Urea (Egypt)</c:v>
                </c:pt>
                <c:pt idx="4">
                  <c:v>Hydrogen (Norway)</c:v>
                </c:pt>
                <c:pt idx="5">
                  <c:v>Electricity (GB via interconnector)</c:v>
                </c:pt>
              </c:strCache>
            </c:strRef>
          </c:cat>
          <c:val>
            <c:numRef>
              <c:f>'Product Calculator'!$O$2:$O$7</c:f>
              <c:numCache>
                <c:formatCode>\£#,##0</c:formatCode>
                <c:ptCount val="6"/>
                <c:pt idx="0">
                  <c:v>12987</c:v>
                </c:pt>
                <c:pt idx="1">
                  <c:v>7770</c:v>
                </c:pt>
                <c:pt idx="2">
                  <c:v>33022.5</c:v>
                </c:pt>
                <c:pt idx="3">
                  <c:v>5361.3</c:v>
                </c:pt>
                <c:pt idx="4">
                  <c:v>555</c:v>
                </c:pt>
                <c:pt idx="5">
                  <c:v>0</c:v>
                </c:pt>
              </c:numCache>
            </c:numRef>
          </c:val>
          <c:extLst>
            <c:ext xmlns:c16="http://schemas.microsoft.com/office/drawing/2014/chart" uri="{C3380CC4-5D6E-409C-BE32-E72D297353CC}">
              <c16:uniqueId val="{00000002-26A6-C249-92C7-3D8956B43468}"/>
            </c:ext>
          </c:extLst>
        </c:ser>
        <c:dLbls>
          <c:showLegendKey val="0"/>
          <c:showVal val="0"/>
          <c:showCatName val="0"/>
          <c:showSerName val="0"/>
          <c:showPercent val="0"/>
          <c:showBubbleSize val="0"/>
        </c:dLbls>
        <c:gapWidth val="150"/>
        <c:axId val="74981488"/>
        <c:axId val="2631034"/>
      </c:barChart>
      <c:catAx>
        <c:axId val="74981488"/>
        <c:scaling>
          <c:orientation val="minMax"/>
        </c:scaling>
        <c:delete val="0"/>
        <c:axPos val="b"/>
        <c:numFmt formatCode="General" sourceLinked="0"/>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2631034"/>
        <c:crosses val="autoZero"/>
        <c:auto val="1"/>
        <c:lblAlgn val="ctr"/>
        <c:lblOffset val="100"/>
        <c:noMultiLvlLbl val="0"/>
      </c:catAx>
      <c:valAx>
        <c:axId val="2631034"/>
        <c:scaling>
          <c:orientation val="minMax"/>
        </c:scaling>
        <c:delete val="0"/>
        <c:axPos val="l"/>
        <c:majorGridlines>
          <c:spPr>
            <a:ln w="9360">
              <a:solidFill>
                <a:srgbClr val="878787"/>
              </a:solidFill>
              <a:round/>
            </a:ln>
          </c:spPr>
        </c:majorGridlines>
        <c:title>
          <c:tx>
            <c:rich>
              <a:bodyPr rot="-5400000"/>
              <a:lstStyle/>
              <a:p>
                <a:pPr>
                  <a:defRPr sz="1000" b="1" strike="noStrike" spc="-1">
                    <a:solidFill>
                      <a:srgbClr val="000000"/>
                    </a:solidFill>
                    <a:latin typeface="Calibri"/>
                  </a:defRPr>
                </a:pPr>
                <a:r>
                  <a:rPr lang="en-GB" sz="1000" b="1" strike="noStrike" spc="-1">
                    <a:solidFill>
                      <a:srgbClr val="000000"/>
                    </a:solidFill>
                    <a:latin typeface="Calibri"/>
                  </a:rPr>
                  <a:t>Liability (£)</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74981488"/>
        <c:crosses val="autoZero"/>
        <c:crossBetween val="between"/>
      </c:valAx>
      <c:spPr>
        <a:noFill/>
        <a:ln w="0">
          <a:noFill/>
        </a:ln>
      </c:spPr>
    </c:plotArea>
    <c:legend>
      <c:legendPos val="r"/>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rot="0"/>
          <a:lstStyle/>
          <a:p>
            <a:pPr>
              <a:defRPr sz="1800" b="1" strike="noStrike" spc="-1">
                <a:solidFill>
                  <a:srgbClr val="000000"/>
                </a:solidFill>
                <a:latin typeface="Calibri"/>
              </a:defRPr>
            </a:pPr>
            <a:r>
              <a:rPr lang="en-GB" sz="1800" b="1" strike="noStrike" spc="-1">
                <a:solidFill>
                  <a:srgbClr val="000000"/>
                </a:solidFill>
                <a:latin typeface="Calibri"/>
              </a:rPr>
              <a:t>EU Margin Erosion Risk (% Cost Increase)</a:t>
            </a:r>
          </a:p>
        </c:rich>
      </c:tx>
      <c:overlay val="0"/>
      <c:spPr>
        <a:noFill/>
        <a:ln w="0">
          <a:noFill/>
        </a:ln>
      </c:spPr>
    </c:title>
    <c:autoTitleDeleted val="0"/>
    <c:plotArea>
      <c:layout/>
      <c:barChart>
        <c:barDir val="col"/>
        <c:grouping val="clustered"/>
        <c:varyColors val="0"/>
        <c:ser>
          <c:idx val="0"/>
          <c:order val="0"/>
          <c:tx>
            <c:strRef>
              <c:f>'Product Calculator'!$P$1</c:f>
              <c:strCache>
                <c:ptCount val="1"/>
                <c:pt idx="0">
                  <c:v>EU Cost
Increase %
(Selected)</c:v>
                </c:pt>
              </c:strCache>
            </c:strRef>
          </c:tx>
          <c:spPr>
            <a:solidFill>
              <a:srgbClr val="4F81BD"/>
            </a:solidFill>
            <a:ln w="9360">
              <a:solidFill>
                <a:srgbClr val="F9F9F9"/>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'Product Calculator'!$A$2:$A$7</c:f>
              <c:strCache>
                <c:ptCount val="6"/>
                <c:pt idx="0">
                  <c:v>Steel Coils (China)</c:v>
                </c:pt>
                <c:pt idx="1">
                  <c:v>Aluminium Extrusions (India)</c:v>
                </c:pt>
                <c:pt idx="2">
                  <c:v>Cement (Turkey)</c:v>
                </c:pt>
                <c:pt idx="3">
                  <c:v>Fertiliser — Urea (Egypt)</c:v>
                </c:pt>
                <c:pt idx="4">
                  <c:v>Hydrogen (Norway)</c:v>
                </c:pt>
                <c:pt idx="5">
                  <c:v>Electricity (GB via interconnector)</c:v>
                </c:pt>
              </c:strCache>
            </c:strRef>
          </c:cat>
          <c:val>
            <c:numRef>
              <c:f>'Product Calculator'!$P$2:$P$7</c:f>
              <c:numCache>
                <c:formatCode>0.0%</c:formatCode>
                <c:ptCount val="6"/>
                <c:pt idx="0">
                  <c:v>1.2E-2</c:v>
                </c:pt>
                <c:pt idx="1">
                  <c:v>3.8636363636363638E-3</c:v>
                </c:pt>
                <c:pt idx="2">
                  <c:v>4.2500000000000003E-2</c:v>
                </c:pt>
                <c:pt idx="3">
                  <c:v>2.361111111111111E-2</c:v>
                </c:pt>
                <c:pt idx="4">
                  <c:v>4.4999999999999997E-3</c:v>
                </c:pt>
                <c:pt idx="5">
                  <c:v>1.5909090909090907E-2</c:v>
                </c:pt>
              </c:numCache>
            </c:numRef>
          </c:val>
          <c:extLst>
            <c:ext xmlns:c16="http://schemas.microsoft.com/office/drawing/2014/chart" uri="{C3380CC4-5D6E-409C-BE32-E72D297353CC}">
              <c16:uniqueId val="{00000000-17D8-724F-9D58-4BF8DA2BEE2A}"/>
            </c:ext>
          </c:extLst>
        </c:ser>
        <c:dLbls>
          <c:showLegendKey val="0"/>
          <c:showVal val="0"/>
          <c:showCatName val="0"/>
          <c:showSerName val="0"/>
          <c:showPercent val="0"/>
          <c:showBubbleSize val="0"/>
        </c:dLbls>
        <c:gapWidth val="150"/>
        <c:axId val="87875841"/>
        <c:axId val="49117930"/>
      </c:barChart>
      <c:catAx>
        <c:axId val="87875841"/>
        <c:scaling>
          <c:orientation val="minMax"/>
        </c:scaling>
        <c:delete val="0"/>
        <c:axPos val="b"/>
        <c:numFmt formatCode="General" sourceLinked="0"/>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49117930"/>
        <c:crosses val="autoZero"/>
        <c:auto val="1"/>
        <c:lblAlgn val="ctr"/>
        <c:lblOffset val="100"/>
        <c:noMultiLvlLbl val="0"/>
      </c:catAx>
      <c:valAx>
        <c:axId val="49117930"/>
        <c:scaling>
          <c:orientation val="minMax"/>
        </c:scaling>
        <c:delete val="0"/>
        <c:axPos val="l"/>
        <c:majorGridlines>
          <c:spPr>
            <a:ln w="9360">
              <a:solidFill>
                <a:srgbClr val="878787"/>
              </a:solidFill>
              <a:round/>
            </a:ln>
          </c:spPr>
        </c:majorGridlines>
        <c:title>
          <c:tx>
            <c:rich>
              <a:bodyPr rot="-5400000"/>
              <a:lstStyle/>
              <a:p>
                <a:pPr>
                  <a:defRPr sz="1000" b="1" strike="noStrike" spc="-1">
                    <a:solidFill>
                      <a:srgbClr val="000000"/>
                    </a:solidFill>
                    <a:latin typeface="Calibri"/>
                  </a:defRPr>
                </a:pPr>
                <a:r>
                  <a:rPr lang="en-GB" sz="1000" b="1" strike="noStrike" spc="-1">
                    <a:solidFill>
                      <a:srgbClr val="000000"/>
                    </a:solidFill>
                    <a:latin typeface="Calibri"/>
                  </a:rPr>
                  <a:t>% of Material Cost</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87875841"/>
        <c:crosses val="autoZero"/>
        <c:crossBetween val="between"/>
      </c:valAx>
      <c:spPr>
        <a:noFill/>
        <a:ln w="0">
          <a:noFill/>
        </a:ln>
      </c:spPr>
    </c:plotArea>
    <c:legend>
      <c:legendPos val="r"/>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13</xdr:row>
      <xdr:rowOff>160560</xdr:rowOff>
    </xdr:from>
    <xdr:to>
      <xdr:col>6</xdr:col>
      <xdr:colOff>417240</xdr:colOff>
      <xdr:row>36</xdr:row>
      <xdr:rowOff>97920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28</xdr:row>
      <xdr:rowOff>160560</xdr:rowOff>
    </xdr:from>
    <xdr:to>
      <xdr:col>6</xdr:col>
      <xdr:colOff>417240</xdr:colOff>
      <xdr:row>51</xdr:row>
      <xdr:rowOff>98280</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43</xdr:row>
      <xdr:rowOff>160560</xdr:rowOff>
    </xdr:from>
    <xdr:to>
      <xdr:col>6</xdr:col>
      <xdr:colOff>417240</xdr:colOff>
      <xdr:row>66</xdr:row>
      <xdr:rowOff>97920</xdr:rowOff>
    </xdr:to>
    <xdr:graphicFrame macro="">
      <xdr:nvGraphicFramePr>
        <xdr:cNvPr id="4" name="Chart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472C4"/>
  </sheetPr>
  <dimension ref="A1:B37"/>
  <sheetViews>
    <sheetView tabSelected="1" zoomScaleNormal="100" workbookViewId="0">
      <selection activeCell="A5" sqref="A5"/>
    </sheetView>
  </sheetViews>
  <sheetFormatPr defaultColWidth="8.6328125" defaultRowHeight="14.5" x14ac:dyDescent="0.35"/>
  <cols>
    <col min="1" max="1" width="12.6328125" customWidth="1"/>
    <col min="2" max="2" width="105" customWidth="1"/>
  </cols>
  <sheetData>
    <row r="1" spans="1:2" ht="66" customHeight="1" x14ac:dyDescent="0.35">
      <c r="A1" t="e" vm="1">
        <v>#VALUE!</v>
      </c>
    </row>
    <row r="2" spans="1:2" ht="18" customHeight="1" x14ac:dyDescent="0.35">
      <c r="B2" s="3" t="s">
        <v>0</v>
      </c>
    </row>
    <row r="4" spans="1:2" ht="15" customHeight="1" x14ac:dyDescent="0.35">
      <c r="B4" s="4" t="s">
        <v>1</v>
      </c>
    </row>
    <row r="5" spans="1:2" ht="68" customHeight="1" x14ac:dyDescent="0.35">
      <c r="B5" s="5" t="s">
        <v>99</v>
      </c>
    </row>
    <row r="6" spans="1:2" ht="18" customHeight="1" x14ac:dyDescent="0.35">
      <c r="B6" s="4" t="s">
        <v>100</v>
      </c>
    </row>
    <row r="7" spans="1:2" ht="68" customHeight="1" x14ac:dyDescent="0.35">
      <c r="B7" s="5" t="s">
        <v>101</v>
      </c>
    </row>
    <row r="9" spans="1:2" ht="15" customHeight="1" x14ac:dyDescent="0.35">
      <c r="B9" s="4" t="s">
        <v>2</v>
      </c>
    </row>
    <row r="10" spans="1:2" ht="68.25" customHeight="1" x14ac:dyDescent="0.35">
      <c r="B10" s="6" t="s">
        <v>3</v>
      </c>
    </row>
    <row r="12" spans="1:2" ht="15" customHeight="1" x14ac:dyDescent="0.35">
      <c r="B12" s="4" t="s">
        <v>4</v>
      </c>
    </row>
    <row r="13" spans="1:2" ht="15" customHeight="1" x14ac:dyDescent="0.35">
      <c r="B13" s="5" t="s">
        <v>5</v>
      </c>
    </row>
    <row r="14" spans="1:2" ht="81.75" customHeight="1" x14ac:dyDescent="0.35">
      <c r="B14" s="7" t="s">
        <v>6</v>
      </c>
    </row>
    <row r="16" spans="1:2" ht="15" customHeight="1" x14ac:dyDescent="0.35">
      <c r="B16" s="4" t="s">
        <v>7</v>
      </c>
    </row>
    <row r="17" spans="2:2" ht="27.75" customHeight="1" x14ac:dyDescent="0.35">
      <c r="B17" s="5" t="s">
        <v>8</v>
      </c>
    </row>
    <row r="18" spans="2:2" ht="95.25" customHeight="1" x14ac:dyDescent="0.35">
      <c r="B18" s="7" t="s">
        <v>9</v>
      </c>
    </row>
    <row r="20" spans="2:2" ht="15" customHeight="1" x14ac:dyDescent="0.35">
      <c r="B20" s="4" t="s">
        <v>10</v>
      </c>
    </row>
    <row r="21" spans="2:2" ht="15" customHeight="1" x14ac:dyDescent="0.35">
      <c r="B21" s="5" t="s">
        <v>11</v>
      </c>
    </row>
    <row r="22" spans="2:2" ht="95.25" customHeight="1" x14ac:dyDescent="0.35">
      <c r="B22" s="8" t="s">
        <v>12</v>
      </c>
    </row>
    <row r="24" spans="2:2" ht="15" customHeight="1" x14ac:dyDescent="0.35">
      <c r="B24" s="4" t="s">
        <v>13</v>
      </c>
    </row>
    <row r="25" spans="2:2" ht="81.75" customHeight="1" x14ac:dyDescent="0.35">
      <c r="B25" s="5" t="s">
        <v>14</v>
      </c>
    </row>
    <row r="27" spans="2:2" ht="15" customHeight="1" x14ac:dyDescent="0.35">
      <c r="B27" s="4" t="s">
        <v>15</v>
      </c>
    </row>
    <row r="28" spans="2:2" ht="108.75" customHeight="1" x14ac:dyDescent="0.35">
      <c r="B28" s="9" t="s">
        <v>16</v>
      </c>
    </row>
    <row r="30" spans="2:2" ht="15" customHeight="1" x14ac:dyDescent="0.35">
      <c r="B30" s="4" t="s">
        <v>17</v>
      </c>
    </row>
    <row r="31" spans="2:2" ht="32" customHeight="1" x14ac:dyDescent="0.35">
      <c r="B31" s="5" t="s">
        <v>18</v>
      </c>
    </row>
    <row r="33" spans="2:2" ht="15" customHeight="1" x14ac:dyDescent="0.35">
      <c r="B33" s="4" t="s">
        <v>19</v>
      </c>
    </row>
    <row r="34" spans="2:2" ht="108.75" customHeight="1" x14ac:dyDescent="0.35">
      <c r="B34" s="5" t="s">
        <v>20</v>
      </c>
    </row>
    <row r="36" spans="2:2" ht="15" customHeight="1" x14ac:dyDescent="0.35">
      <c r="B36" s="4" t="s">
        <v>21</v>
      </c>
    </row>
    <row r="37" spans="2:2" ht="90" customHeight="1" x14ac:dyDescent="0.35">
      <c r="B37" s="5" t="s">
        <v>22</v>
      </c>
    </row>
  </sheetData>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F4E79"/>
  </sheetPr>
  <dimension ref="B1:I48"/>
  <sheetViews>
    <sheetView zoomScaleNormal="100" workbookViewId="0"/>
  </sheetViews>
  <sheetFormatPr defaultColWidth="8.6328125" defaultRowHeight="14.5" x14ac:dyDescent="0.35"/>
  <cols>
    <col min="1" max="1" width="4" customWidth="1"/>
    <col min="2" max="2" width="16" customWidth="1"/>
    <col min="3" max="3" width="22" customWidth="1"/>
    <col min="4" max="6" width="16" customWidth="1"/>
    <col min="7" max="7" width="22" customWidth="1"/>
    <col min="8" max="10" width="16" customWidth="1"/>
  </cols>
  <sheetData>
    <row r="1" spans="2:9" ht="17.25" customHeight="1" x14ac:dyDescent="0.4">
      <c r="B1" s="38" t="s">
        <v>23</v>
      </c>
      <c r="C1" s="38"/>
      <c r="D1" s="38"/>
      <c r="E1" s="38"/>
      <c r="F1" s="38"/>
      <c r="G1" s="38"/>
      <c r="H1" s="38"/>
      <c r="I1" s="38"/>
    </row>
    <row r="3" spans="2:9" ht="15" customHeight="1" x14ac:dyDescent="0.35">
      <c r="B3" s="10" t="s">
        <v>24</v>
      </c>
      <c r="C3" s="11">
        <v>2027</v>
      </c>
      <c r="D3" s="10" t="s">
        <v>25</v>
      </c>
      <c r="E3" s="12">
        <v>1.17</v>
      </c>
    </row>
    <row r="4" spans="2:9" ht="15" customHeight="1" x14ac:dyDescent="0.35">
      <c r="B4" s="13" t="s">
        <v>26</v>
      </c>
      <c r="C4" s="14">
        <f>VLOOKUP(C3,'Phase-In Schedule'!A4:B13,2,FALSE())</f>
        <v>0.05</v>
      </c>
      <c r="D4" s="13" t="s">
        <v>27</v>
      </c>
      <c r="E4" s="14">
        <f>VLOOKUP(C3,'Phase-In Schedule'!A4:C13,3,FALSE())</f>
        <v>0.111</v>
      </c>
    </row>
    <row r="6" spans="2:9" ht="15" customHeight="1" x14ac:dyDescent="0.35">
      <c r="B6" s="39" t="s">
        <v>28</v>
      </c>
      <c r="C6" s="39"/>
      <c r="D6" s="39"/>
      <c r="F6" s="40" t="s">
        <v>29</v>
      </c>
      <c r="G6" s="40"/>
      <c r="H6" s="40"/>
    </row>
    <row r="7" spans="2:9" ht="15" customHeight="1" x14ac:dyDescent="0.35">
      <c r="B7" s="15" t="s">
        <v>30</v>
      </c>
      <c r="C7" s="15" t="s">
        <v>31</v>
      </c>
      <c r="D7" s="15" t="s">
        <v>32</v>
      </c>
      <c r="F7" s="16" t="s">
        <v>30</v>
      </c>
      <c r="G7" s="16" t="s">
        <v>31</v>
      </c>
      <c r="H7" s="16" t="s">
        <v>32</v>
      </c>
    </row>
    <row r="8" spans="2:9" ht="15" customHeight="1" x14ac:dyDescent="0.35">
      <c r="B8" s="17" t="s">
        <v>33</v>
      </c>
      <c r="C8" s="18" t="s">
        <v>34</v>
      </c>
      <c r="D8" s="19">
        <v>70</v>
      </c>
      <c r="F8" s="17" t="s">
        <v>33</v>
      </c>
      <c r="G8" s="18" t="s">
        <v>35</v>
      </c>
      <c r="H8" s="19">
        <v>45</v>
      </c>
    </row>
    <row r="9" spans="2:9" ht="15" customHeight="1" x14ac:dyDescent="0.35">
      <c r="B9" s="17" t="s">
        <v>36</v>
      </c>
      <c r="C9" s="18" t="s">
        <v>37</v>
      </c>
      <c r="D9" s="19">
        <v>85</v>
      </c>
      <c r="F9" s="17" t="s">
        <v>36</v>
      </c>
      <c r="G9" s="18" t="s">
        <v>38</v>
      </c>
      <c r="H9" s="19">
        <v>55</v>
      </c>
    </row>
    <row r="10" spans="2:9" ht="15" customHeight="1" x14ac:dyDescent="0.35">
      <c r="B10" s="17" t="s">
        <v>39</v>
      </c>
      <c r="C10" s="18" t="s">
        <v>40</v>
      </c>
      <c r="D10" s="19">
        <v>105</v>
      </c>
      <c r="F10" s="17" t="s">
        <v>39</v>
      </c>
      <c r="G10" s="18" t="s">
        <v>41</v>
      </c>
      <c r="H10" s="19">
        <v>70</v>
      </c>
    </row>
    <row r="11" spans="2:9" ht="15" customHeight="1" x14ac:dyDescent="0.35">
      <c r="F11" s="10" t="s">
        <v>42</v>
      </c>
      <c r="G11" s="20" t="s">
        <v>36</v>
      </c>
    </row>
    <row r="12" spans="2:9" ht="15" customHeight="1" x14ac:dyDescent="0.35">
      <c r="B12" s="10" t="s">
        <v>43</v>
      </c>
    </row>
    <row r="13" spans="2:9" ht="15" customHeight="1" x14ac:dyDescent="0.35">
      <c r="B13" s="13" t="s">
        <v>44</v>
      </c>
    </row>
    <row r="48" spans="2:2" ht="15" customHeight="1" x14ac:dyDescent="0.35">
      <c r="B48" s="13" t="s">
        <v>45</v>
      </c>
    </row>
  </sheetData>
  <mergeCells count="3">
    <mergeCell ref="B1:I1"/>
    <mergeCell ref="B6:D6"/>
    <mergeCell ref="F6:H6"/>
  </mergeCells>
  <dataValidations count="2">
    <dataValidation type="list" error="Select a year between 2026 and 2035" sqref="C3" xr:uid="{00000000-0002-0000-0100-000000000000}">
      <formula1>"2026,2027,2028,2029,2030,2031,2032,2033,2034,2035"</formula1>
      <formula2>0</formula2>
    </dataValidation>
    <dataValidation type="list" sqref="G11" xr:uid="{00000000-0002-0000-0100-000001000000}">
      <formula1>"Low,Central,High"</formula1>
      <formula2>0</formula2>
    </dataValidation>
  </dataValidations>
  <pageMargins left="0.75" right="0.75" top="1" bottom="1"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03764"/>
  </sheetPr>
  <dimension ref="A1:P16"/>
  <sheetViews>
    <sheetView zoomScaleNormal="100" workbookViewId="0"/>
  </sheetViews>
  <sheetFormatPr defaultColWidth="8.6328125" defaultRowHeight="14.5" x14ac:dyDescent="0.35"/>
  <cols>
    <col min="1" max="1" width="26" customWidth="1"/>
    <col min="2" max="3" width="12" customWidth="1"/>
    <col min="4" max="16" width="14" customWidth="1"/>
  </cols>
  <sheetData>
    <row r="1" spans="1:16" ht="34.5" customHeight="1" x14ac:dyDescent="0.35">
      <c r="A1" s="21" t="s">
        <v>46</v>
      </c>
      <c r="B1" s="21" t="s">
        <v>47</v>
      </c>
      <c r="C1" s="21" t="s">
        <v>48</v>
      </c>
      <c r="D1" s="21" t="s">
        <v>49</v>
      </c>
      <c r="E1" s="21" t="s">
        <v>50</v>
      </c>
      <c r="F1" s="21" t="s">
        <v>51</v>
      </c>
      <c r="G1" s="21" t="s">
        <v>52</v>
      </c>
      <c r="H1" s="21" t="s">
        <v>53</v>
      </c>
      <c r="I1" s="21" t="s">
        <v>54</v>
      </c>
      <c r="J1" s="2" t="s">
        <v>55</v>
      </c>
      <c r="K1" s="2" t="s">
        <v>56</v>
      </c>
      <c r="L1" s="2" t="s">
        <v>57</v>
      </c>
      <c r="M1" s="1" t="s">
        <v>58</v>
      </c>
      <c r="N1" s="1" t="s">
        <v>59</v>
      </c>
      <c r="O1" s="1" t="s">
        <v>60</v>
      </c>
      <c r="P1" s="21" t="s">
        <v>61</v>
      </c>
    </row>
    <row r="2" spans="1:16" ht="15" customHeight="1" x14ac:dyDescent="0.35">
      <c r="A2" s="22" t="s">
        <v>62</v>
      </c>
      <c r="B2" s="23" t="s">
        <v>63</v>
      </c>
      <c r="C2" s="24">
        <v>1000</v>
      </c>
      <c r="D2" s="25">
        <v>600</v>
      </c>
      <c r="E2" s="26">
        <v>1.8</v>
      </c>
      <c r="F2" s="26">
        <v>0.4</v>
      </c>
      <c r="G2" s="25">
        <v>5</v>
      </c>
      <c r="H2" s="27">
        <f t="shared" ref="H2:H7" si="0">C2*E2</f>
        <v>1800</v>
      </c>
      <c r="I2" s="27">
        <f t="shared" ref="I2:I7" si="1">C2*F2</f>
        <v>400</v>
      </c>
      <c r="J2" s="28">
        <f t="shared" ref="J2:J7" si="2">MAX(0,(H2+IF(OR(LEFT(B2,2)="72",LEFT(B2,2)="73",LEFT(B2,2)="76"),0,I2))*EU_PhaseIn*MAX(0,EU_Low-G2))</f>
        <v>5850</v>
      </c>
      <c r="K2" s="28">
        <f t="shared" ref="K2:K7" si="3">MAX(0,(H2+IF(OR(LEFT(B2,2)="72",LEFT(B2,2)="73",LEFT(B2,2)="76"),0,I2))*EU_PhaseIn*MAX(0,EU_Central-G2))</f>
        <v>7200</v>
      </c>
      <c r="L2" s="28">
        <f t="shared" ref="L2:L7" si="4">MAX(0,(H2+IF(OR(LEFT(B2,2)="72",LEFT(B2,2)="73",LEFT(B2,2)="76"),0,I2))*EU_PhaseIn*MAX(0,EU_High-G2))</f>
        <v>9000</v>
      </c>
      <c r="M2" s="28">
        <f t="shared" ref="M2:M7" si="5">IF(LEFT(B2,4)="2716",0,MAX(0,H2*UK_PhaseIn*MAX(0,UK_Low-G2)))</f>
        <v>7992</v>
      </c>
      <c r="N2" s="28">
        <f t="shared" ref="N2:N7" si="6">IF(LEFT(B2,4)="2716",0,MAX(0,H2*UK_PhaseIn*MAX(0,UK_Central-G2)))</f>
        <v>9990</v>
      </c>
      <c r="O2" s="28">
        <f t="shared" ref="O2:O7" si="7">IF(LEFT(B2,4)="2716",0,MAX(0,H2*UK_PhaseIn*MAX(0,UK_High-G2)))</f>
        <v>12987</v>
      </c>
      <c r="P2" s="29">
        <f>IF(D2&gt;0,CHOOSE(MATCH(Margin_Scenario,{"Low","Central","High"},0),J2,K2,L2)/(C2*D2),0)</f>
        <v>1.2E-2</v>
      </c>
    </row>
    <row r="3" spans="1:16" ht="15" customHeight="1" x14ac:dyDescent="0.35">
      <c r="A3" s="22" t="s">
        <v>64</v>
      </c>
      <c r="B3" s="23" t="s">
        <v>65</v>
      </c>
      <c r="C3" s="24">
        <v>500</v>
      </c>
      <c r="D3" s="25">
        <v>2200</v>
      </c>
      <c r="E3" s="26">
        <v>2</v>
      </c>
      <c r="F3" s="26">
        <v>6.5</v>
      </c>
      <c r="G3" s="25">
        <v>0</v>
      </c>
      <c r="H3" s="27">
        <f t="shared" si="0"/>
        <v>1000</v>
      </c>
      <c r="I3" s="27">
        <f t="shared" si="1"/>
        <v>3250</v>
      </c>
      <c r="J3" s="28">
        <f t="shared" si="2"/>
        <v>3500</v>
      </c>
      <c r="K3" s="28">
        <f t="shared" si="3"/>
        <v>4250</v>
      </c>
      <c r="L3" s="28">
        <f t="shared" si="4"/>
        <v>5250</v>
      </c>
      <c r="M3" s="28">
        <f t="shared" si="5"/>
        <v>4995</v>
      </c>
      <c r="N3" s="28">
        <f t="shared" si="6"/>
        <v>6105</v>
      </c>
      <c r="O3" s="28">
        <f t="shared" si="7"/>
        <v>7770</v>
      </c>
      <c r="P3" s="29">
        <f>IF(D3&gt;0,CHOOSE(MATCH(Margin_Scenario,{"Low","Central","High"},0),J3,K3,L3)/(C3*D3),0)</f>
        <v>3.8636363636363638E-3</v>
      </c>
    </row>
    <row r="4" spans="1:16" ht="15" customHeight="1" x14ac:dyDescent="0.35">
      <c r="A4" s="22" t="s">
        <v>66</v>
      </c>
      <c r="B4" s="23" t="s">
        <v>67</v>
      </c>
      <c r="C4" s="24">
        <v>5000</v>
      </c>
      <c r="D4" s="25">
        <v>90</v>
      </c>
      <c r="E4" s="26">
        <v>0.85</v>
      </c>
      <c r="F4" s="26">
        <v>0.05</v>
      </c>
      <c r="G4" s="25">
        <v>0</v>
      </c>
      <c r="H4" s="27">
        <f t="shared" si="0"/>
        <v>4250</v>
      </c>
      <c r="I4" s="27">
        <f t="shared" si="1"/>
        <v>250</v>
      </c>
      <c r="J4" s="28">
        <f t="shared" si="2"/>
        <v>15750</v>
      </c>
      <c r="K4" s="28">
        <f t="shared" si="3"/>
        <v>19125</v>
      </c>
      <c r="L4" s="28">
        <f t="shared" si="4"/>
        <v>23625</v>
      </c>
      <c r="M4" s="28">
        <f t="shared" si="5"/>
        <v>21228.75</v>
      </c>
      <c r="N4" s="28">
        <f t="shared" si="6"/>
        <v>25946.25</v>
      </c>
      <c r="O4" s="28">
        <f t="shared" si="7"/>
        <v>33022.5</v>
      </c>
      <c r="P4" s="29">
        <f>IF(D4&gt;0,CHOOSE(MATCH(Margin_Scenario,{"Low","Central","High"},0),J4,K4,L4)/(C4*D4),0)</f>
        <v>4.2500000000000003E-2</v>
      </c>
    </row>
    <row r="5" spans="1:16" ht="15" customHeight="1" x14ac:dyDescent="0.35">
      <c r="A5" s="22" t="s">
        <v>68</v>
      </c>
      <c r="B5" s="23" t="s">
        <v>69</v>
      </c>
      <c r="C5" s="24">
        <v>300</v>
      </c>
      <c r="D5" s="25">
        <v>450</v>
      </c>
      <c r="E5" s="26">
        <v>2.2999999999999998</v>
      </c>
      <c r="F5" s="26">
        <v>0.2</v>
      </c>
      <c r="G5" s="25">
        <v>0</v>
      </c>
      <c r="H5" s="27">
        <f t="shared" si="0"/>
        <v>690</v>
      </c>
      <c r="I5" s="27">
        <f t="shared" si="1"/>
        <v>60</v>
      </c>
      <c r="J5" s="28">
        <f t="shared" si="2"/>
        <v>2625</v>
      </c>
      <c r="K5" s="28">
        <f t="shared" si="3"/>
        <v>3187.5</v>
      </c>
      <c r="L5" s="28">
        <f t="shared" si="4"/>
        <v>3937.5</v>
      </c>
      <c r="M5" s="28">
        <f t="shared" si="5"/>
        <v>3446.55</v>
      </c>
      <c r="N5" s="28">
        <f t="shared" si="6"/>
        <v>4212.45</v>
      </c>
      <c r="O5" s="28">
        <f t="shared" si="7"/>
        <v>5361.3</v>
      </c>
      <c r="P5" s="29">
        <f>IF(D5&gt;0,CHOOSE(MATCH(Margin_Scenario,{"Low","Central","High"},0),J5,K5,L5)/(C5*D5),0)</f>
        <v>2.361111111111111E-2</v>
      </c>
    </row>
    <row r="6" spans="1:16" ht="15" customHeight="1" x14ac:dyDescent="0.35">
      <c r="A6" s="22" t="s">
        <v>70</v>
      </c>
      <c r="B6" s="23" t="s">
        <v>71</v>
      </c>
      <c r="C6" s="24">
        <v>50</v>
      </c>
      <c r="D6" s="25">
        <v>3500</v>
      </c>
      <c r="E6" s="26">
        <v>5</v>
      </c>
      <c r="F6" s="26">
        <v>4</v>
      </c>
      <c r="G6" s="25">
        <v>50</v>
      </c>
      <c r="H6" s="27">
        <f t="shared" si="0"/>
        <v>250</v>
      </c>
      <c r="I6" s="27">
        <f t="shared" si="1"/>
        <v>200</v>
      </c>
      <c r="J6" s="28">
        <f t="shared" si="2"/>
        <v>450</v>
      </c>
      <c r="K6" s="28">
        <f t="shared" si="3"/>
        <v>787.5</v>
      </c>
      <c r="L6" s="28">
        <f t="shared" si="4"/>
        <v>1237.5</v>
      </c>
      <c r="M6" s="28">
        <f t="shared" si="5"/>
        <v>0</v>
      </c>
      <c r="N6" s="28">
        <f t="shared" si="6"/>
        <v>138.75</v>
      </c>
      <c r="O6" s="28">
        <f t="shared" si="7"/>
        <v>555</v>
      </c>
      <c r="P6" s="29">
        <f>IF(D6&gt;0,CHOOSE(MATCH(Margin_Scenario,{"Low","Central","High"},0),J6,K6,L6)/(C6*D6),0)</f>
        <v>4.4999999999999997E-3</v>
      </c>
    </row>
    <row r="7" spans="1:16" ht="23.25" customHeight="1" x14ac:dyDescent="0.35">
      <c r="A7" s="22" t="s">
        <v>72</v>
      </c>
      <c r="B7" s="23" t="s">
        <v>73</v>
      </c>
      <c r="C7" s="24">
        <v>10000</v>
      </c>
      <c r="D7" s="25">
        <v>55</v>
      </c>
      <c r="E7" s="26">
        <v>0.35</v>
      </c>
      <c r="F7" s="26">
        <v>0</v>
      </c>
      <c r="G7" s="25">
        <v>35</v>
      </c>
      <c r="H7" s="27">
        <f t="shared" si="0"/>
        <v>3500</v>
      </c>
      <c r="I7" s="27">
        <f t="shared" si="1"/>
        <v>0</v>
      </c>
      <c r="J7" s="28">
        <f t="shared" si="2"/>
        <v>6125</v>
      </c>
      <c r="K7" s="28">
        <f t="shared" si="3"/>
        <v>8750</v>
      </c>
      <c r="L7" s="28">
        <f t="shared" si="4"/>
        <v>12250</v>
      </c>
      <c r="M7" s="28">
        <f t="shared" si="5"/>
        <v>0</v>
      </c>
      <c r="N7" s="28">
        <f t="shared" si="6"/>
        <v>0</v>
      </c>
      <c r="O7" s="28">
        <f t="shared" si="7"/>
        <v>0</v>
      </c>
      <c r="P7" s="29">
        <f>IF(D7&gt;0,CHOOSE(MATCH(Margin_Scenario,{"Low","Central","High"},0),J7,K7,L7)/(C7*D7),0)</f>
        <v>1.5909090909090907E-2</v>
      </c>
    </row>
    <row r="8" spans="1:16" ht="15" customHeight="1" x14ac:dyDescent="0.35">
      <c r="A8" s="30" t="s">
        <v>74</v>
      </c>
      <c r="B8" s="31"/>
      <c r="C8" s="31"/>
      <c r="D8" s="31"/>
      <c r="E8" s="31"/>
      <c r="F8" s="31"/>
      <c r="G8" s="31"/>
      <c r="H8" s="32">
        <f t="shared" ref="H8:O8" si="8">SUM(H2:H7)</f>
        <v>11490</v>
      </c>
      <c r="I8" s="32">
        <f t="shared" si="8"/>
        <v>4160</v>
      </c>
      <c r="J8" s="33">
        <f t="shared" si="8"/>
        <v>34300</v>
      </c>
      <c r="K8" s="33">
        <f t="shared" si="8"/>
        <v>43300</v>
      </c>
      <c r="L8" s="33">
        <f t="shared" si="8"/>
        <v>55300</v>
      </c>
      <c r="M8" s="33">
        <f t="shared" si="8"/>
        <v>37662.300000000003</v>
      </c>
      <c r="N8" s="33">
        <f t="shared" si="8"/>
        <v>46392.45</v>
      </c>
      <c r="O8" s="33">
        <f t="shared" si="8"/>
        <v>59695.8</v>
      </c>
      <c r="P8" s="31"/>
    </row>
    <row r="10" spans="1:16" ht="15" customHeight="1" x14ac:dyDescent="0.35">
      <c r="A10" s="34" t="s">
        <v>75</v>
      </c>
    </row>
    <row r="11" spans="1:16" ht="15" customHeight="1" x14ac:dyDescent="0.35">
      <c r="A11" s="13" t="s">
        <v>76</v>
      </c>
    </row>
    <row r="12" spans="1:16" ht="15" customHeight="1" x14ac:dyDescent="0.35">
      <c r="A12" s="13" t="s">
        <v>77</v>
      </c>
    </row>
    <row r="13" spans="1:16" ht="15" customHeight="1" x14ac:dyDescent="0.35">
      <c r="A13" s="13" t="s">
        <v>78</v>
      </c>
    </row>
    <row r="14" spans="1:16" ht="15" customHeight="1" x14ac:dyDescent="0.35">
      <c r="A14" s="13" t="s">
        <v>79</v>
      </c>
    </row>
    <row r="15" spans="1:16" ht="15" customHeight="1" x14ac:dyDescent="0.35">
      <c r="A15" s="13" t="s">
        <v>80</v>
      </c>
    </row>
    <row r="16" spans="1:16" ht="15" customHeight="1" x14ac:dyDescent="0.35">
      <c r="A16" s="13" t="s">
        <v>81</v>
      </c>
    </row>
  </sheetData>
  <conditionalFormatting sqref="P2:P7">
    <cfRule type="cellIs" dxfId="0" priority="2" operator="greaterThan">
      <formula>0.15</formula>
    </cfRule>
  </conditionalFormatting>
  <dataValidations count="2">
    <dataValidation type="decimal" operator="greaterThanOrEqual" error="Volume must be zero or positive" sqref="C2:C7" xr:uid="{00000000-0002-0000-0200-000000000000}">
      <formula1>0</formula1>
      <formula2>0</formula2>
    </dataValidation>
    <dataValidation type="decimal" operator="greaterThanOrEqual" error="Carbon intensity must be zero or positive" sqref="E2:F7" xr:uid="{00000000-0002-0000-0200-000001000000}">
      <formula1>0</formula1>
      <formula2>0</formula2>
    </dataValidation>
  </dataValidation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0E0E0"/>
  </sheetPr>
  <dimension ref="A1:E18"/>
  <sheetViews>
    <sheetView zoomScaleNormal="100" workbookViewId="0">
      <selection activeCell="E8" sqref="E8"/>
    </sheetView>
  </sheetViews>
  <sheetFormatPr defaultColWidth="8.6328125" defaultRowHeight="14.5" x14ac:dyDescent="0.35"/>
  <cols>
    <col min="1" max="1" width="8" customWidth="1"/>
    <col min="2" max="4" width="16" customWidth="1"/>
    <col min="5" max="5" width="50" customWidth="1"/>
  </cols>
  <sheetData>
    <row r="1" spans="1:5" ht="17.25" customHeight="1" x14ac:dyDescent="0.35">
      <c r="A1" s="41" t="s">
        <v>82</v>
      </c>
      <c r="B1" s="41"/>
      <c r="C1" s="41"/>
      <c r="D1" s="41"/>
      <c r="E1" s="41"/>
    </row>
    <row r="3" spans="1:5" ht="23.25" customHeight="1" x14ac:dyDescent="0.35">
      <c r="A3" s="2" t="s">
        <v>83</v>
      </c>
      <c r="B3" s="2" t="s">
        <v>84</v>
      </c>
      <c r="C3" s="2" t="s">
        <v>85</v>
      </c>
      <c r="D3" s="2" t="s">
        <v>86</v>
      </c>
      <c r="E3" s="2" t="s">
        <v>87</v>
      </c>
    </row>
    <row r="4" spans="1:5" ht="15" customHeight="1" x14ac:dyDescent="0.35">
      <c r="A4" s="35">
        <v>2026</v>
      </c>
      <c r="B4" s="36">
        <v>2.5000000000000001E-2</v>
      </c>
      <c r="C4" s="36">
        <v>0</v>
      </c>
      <c r="D4" s="36">
        <v>0.97499999999999998</v>
      </c>
      <c r="E4" s="37" t="s">
        <v>88</v>
      </c>
    </row>
    <row r="5" spans="1:5" ht="15" customHeight="1" x14ac:dyDescent="0.35">
      <c r="A5" s="35">
        <v>2027</v>
      </c>
      <c r="B5" s="36">
        <v>0.05</v>
      </c>
      <c r="C5" s="36">
        <v>0.111</v>
      </c>
      <c r="D5" s="36">
        <v>0.95</v>
      </c>
      <c r="E5" s="37" t="s">
        <v>89</v>
      </c>
    </row>
    <row r="6" spans="1:5" ht="15" customHeight="1" x14ac:dyDescent="0.35">
      <c r="A6" s="35">
        <v>2028</v>
      </c>
      <c r="B6" s="36">
        <v>0.1</v>
      </c>
      <c r="C6" s="36">
        <v>0.222</v>
      </c>
      <c r="D6" s="36">
        <v>0.9</v>
      </c>
      <c r="E6" s="37" t="s">
        <v>90</v>
      </c>
    </row>
    <row r="7" spans="1:5" ht="15" customHeight="1" x14ac:dyDescent="0.35">
      <c r="A7" s="35">
        <v>2029</v>
      </c>
      <c r="B7" s="36">
        <v>0.22500000000000001</v>
      </c>
      <c r="C7" s="36">
        <v>0.33300000000000002</v>
      </c>
      <c r="D7" s="36">
        <v>0.77500000000000002</v>
      </c>
      <c r="E7" s="37" t="s">
        <v>91</v>
      </c>
    </row>
    <row r="8" spans="1:5" ht="15" customHeight="1" x14ac:dyDescent="0.35">
      <c r="A8" s="35">
        <v>2030</v>
      </c>
      <c r="B8" s="36">
        <v>0.48499999999999999</v>
      </c>
      <c r="C8" s="36">
        <v>0.44400000000000001</v>
      </c>
      <c r="D8" s="36">
        <v>0.51500000000000001</v>
      </c>
      <c r="E8" s="37" t="s">
        <v>92</v>
      </c>
    </row>
    <row r="9" spans="1:5" ht="15" customHeight="1" x14ac:dyDescent="0.35">
      <c r="A9" s="35">
        <v>2031</v>
      </c>
      <c r="B9" s="36">
        <v>0.61</v>
      </c>
      <c r="C9" s="36">
        <v>0.55600000000000005</v>
      </c>
      <c r="D9" s="36">
        <v>0.39</v>
      </c>
      <c r="E9" s="37"/>
    </row>
    <row r="10" spans="1:5" ht="15" customHeight="1" x14ac:dyDescent="0.35">
      <c r="A10" s="35">
        <v>2032</v>
      </c>
      <c r="B10" s="36">
        <v>0.73499999999999999</v>
      </c>
      <c r="C10" s="36">
        <v>0.66700000000000004</v>
      </c>
      <c r="D10" s="36">
        <v>0.26500000000000001</v>
      </c>
      <c r="E10" s="37"/>
    </row>
    <row r="11" spans="1:5" ht="15" customHeight="1" x14ac:dyDescent="0.35">
      <c r="A11" s="35">
        <v>2033</v>
      </c>
      <c r="B11" s="36">
        <v>0.86</v>
      </c>
      <c r="C11" s="36">
        <v>0.77800000000000002</v>
      </c>
      <c r="D11" s="36">
        <v>0.14000000000000001</v>
      </c>
      <c r="E11" s="37"/>
    </row>
    <row r="12" spans="1:5" ht="15" customHeight="1" x14ac:dyDescent="0.35">
      <c r="A12" s="35">
        <v>2034</v>
      </c>
      <c r="B12" s="36">
        <v>1</v>
      </c>
      <c r="C12" s="36">
        <v>0.88900000000000001</v>
      </c>
      <c r="D12" s="36">
        <v>0</v>
      </c>
      <c r="E12" s="37" t="s">
        <v>93</v>
      </c>
    </row>
    <row r="13" spans="1:5" ht="15" customHeight="1" x14ac:dyDescent="0.35">
      <c r="A13" s="35">
        <v>2035</v>
      </c>
      <c r="B13" s="36">
        <v>1</v>
      </c>
      <c r="C13" s="36">
        <v>1</v>
      </c>
      <c r="D13" s="36">
        <v>0</v>
      </c>
      <c r="E13" s="37" t="s">
        <v>94</v>
      </c>
    </row>
    <row r="15" spans="1:5" ht="15" customHeight="1" x14ac:dyDescent="0.35">
      <c r="A15" s="34" t="s">
        <v>95</v>
      </c>
    </row>
    <row r="16" spans="1:5" ht="15" customHeight="1" x14ac:dyDescent="0.35">
      <c r="A16" s="13" t="s">
        <v>96</v>
      </c>
    </row>
    <row r="17" spans="1:1" ht="15" customHeight="1" x14ac:dyDescent="0.35">
      <c r="A17" s="13" t="s">
        <v>97</v>
      </c>
    </row>
    <row r="18" spans="1:1" ht="15" customHeight="1" x14ac:dyDescent="0.35">
      <c r="A18" s="13" t="s">
        <v>98</v>
      </c>
    </row>
  </sheetData>
  <mergeCells count="1">
    <mergeCell ref="A1:E1"/>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User Guide</vt:lpstr>
      <vt:lpstr>Strategic Dashboard</vt:lpstr>
      <vt:lpstr>Product Calculator</vt:lpstr>
      <vt:lpstr>Phase-In Schedule</vt:lpstr>
      <vt:lpstr>EU_Central</vt:lpstr>
      <vt:lpstr>EU_High</vt:lpstr>
      <vt:lpstr>EU_Low</vt:lpstr>
      <vt:lpstr>EU_PhaseIn</vt:lpstr>
      <vt:lpstr>FX_Rate</vt:lpstr>
      <vt:lpstr>Margin_Scenario</vt:lpstr>
      <vt:lpstr>Model_Year</vt:lpstr>
      <vt:lpstr>UK_Central</vt:lpstr>
      <vt:lpstr>UK_High</vt:lpstr>
      <vt:lpstr>UK_Low</vt:lpstr>
      <vt:lpstr>UK_PhaseIn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Steven Donegan</cp:lastModifiedBy>
  <cp:revision>3</cp:revision>
  <dcterms:created xsi:type="dcterms:W3CDTF">2026-02-10T16:42:53Z</dcterms:created>
  <dcterms:modified xsi:type="dcterms:W3CDTF">2026-02-18T11:43:15Z</dcterms:modified>
  <dc:language>en-US</dc:language>
</cp:coreProperties>
</file>